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iir\Desktop\keila\Ninalle\"/>
    </mc:Choice>
  </mc:AlternateContent>
  <xr:revisionPtr revIDLastSave="0" documentId="8_{1473D437-89DF-4834-8837-BEAA536E1A1E}" xr6:coauthVersionLast="41" xr6:coauthVersionMax="41" xr10:uidLastSave="{00000000-0000-0000-0000-000000000000}"/>
  <bookViews>
    <workbookView xWindow="-120" yWindow="-120" windowWidth="29040" windowHeight="15990" activeTab="2" xr2:uid="{2E0288DC-D44D-42BC-B4E7-7928AA5648EB}"/>
  </bookViews>
  <sheets>
    <sheet name="Puulaaki kierros 1" sheetId="1" r:id="rId1"/>
    <sheet name="Puulaaki kierros 2" sheetId="3" r:id="rId2"/>
    <sheet name="Sarjataulukot" sheetId="2" r:id="rId3"/>
  </sheets>
  <externalReferences>
    <externalReference r:id="rId4"/>
    <externalReference r:id="rId5"/>
  </externalReferences>
  <definedNames>
    <definedName name="_xlnm._FilterDatabase" localSheetId="0" hidden="1">'Puulaaki kierros 1'!$M$19:$O$27</definedName>
    <definedName name="_xlnm._FilterDatabase" localSheetId="1" hidden="1">'Puulaaki kierros 2'!$M$19:$O$27</definedName>
    <definedName name="_xlnm._FilterDatabase" localSheetId="2" hidden="1">Sarjataulukot!$B$4:$D$12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F28" i="1"/>
  <c r="C28" i="1"/>
  <c r="F27" i="1"/>
  <c r="F26" i="1"/>
  <c r="C26" i="1"/>
  <c r="F22" i="1"/>
  <c r="C22" i="1"/>
  <c r="F21" i="1"/>
  <c r="C21" i="1"/>
  <c r="F20" i="1"/>
  <c r="C20" i="1"/>
  <c r="F19" i="1"/>
  <c r="C19" i="1"/>
  <c r="F15" i="1"/>
  <c r="F14" i="1"/>
  <c r="C14" i="1"/>
  <c r="F13" i="1"/>
  <c r="C13" i="1"/>
  <c r="F12" i="1"/>
  <c r="C12" i="1"/>
  <c r="F8" i="1"/>
  <c r="C8" i="1"/>
  <c r="F7" i="1"/>
  <c r="C7" i="1"/>
  <c r="F6" i="1"/>
  <c r="C6" i="1"/>
  <c r="F5" i="1"/>
  <c r="C5" i="1"/>
  <c r="F28" i="3" l="1"/>
  <c r="G18" i="2" s="1"/>
  <c r="E28" i="3"/>
  <c r="C28" i="3"/>
  <c r="G19" i="2" s="1"/>
  <c r="B28" i="3"/>
  <c r="E27" i="3"/>
  <c r="F27" i="3"/>
  <c r="G21" i="2" s="1"/>
  <c r="C27" i="3"/>
  <c r="G17" i="2" s="1"/>
  <c r="B27" i="3"/>
  <c r="F29" i="3"/>
  <c r="C29" i="3"/>
  <c r="G20" i="2" s="1"/>
  <c r="B29" i="3"/>
  <c r="F26" i="3"/>
  <c r="G26" i="3" s="1"/>
  <c r="C26" i="3"/>
  <c r="G16" i="2" s="1"/>
  <c r="E26" i="3"/>
  <c r="F22" i="3"/>
  <c r="C21" i="2" s="1"/>
  <c r="E22" i="3"/>
  <c r="C22" i="3"/>
  <c r="C17" i="2" s="1"/>
  <c r="B22" i="3"/>
  <c r="F21" i="3"/>
  <c r="C22" i="2" s="1"/>
  <c r="E21" i="3"/>
  <c r="C21" i="3"/>
  <c r="C20" i="2" s="1"/>
  <c r="B21" i="3"/>
  <c r="F20" i="3"/>
  <c r="C23" i="2" s="1"/>
  <c r="E20" i="3"/>
  <c r="C20" i="3"/>
  <c r="B20" i="3"/>
  <c r="C19" i="3"/>
  <c r="C18" i="2" s="1"/>
  <c r="F19" i="3"/>
  <c r="E19" i="3"/>
  <c r="B19" i="3"/>
  <c r="F14" i="3"/>
  <c r="G10" i="2" s="1"/>
  <c r="E14" i="3"/>
  <c r="C14" i="3"/>
  <c r="B14" i="3"/>
  <c r="F15" i="3"/>
  <c r="G12" i="2" s="1"/>
  <c r="C15" i="3"/>
  <c r="E15" i="3"/>
  <c r="C13" i="3"/>
  <c r="G11" i="2" s="1"/>
  <c r="F13" i="3"/>
  <c r="G5" i="2" s="1"/>
  <c r="E13" i="3"/>
  <c r="F12" i="3"/>
  <c r="C12" i="3"/>
  <c r="G9" i="2" s="1"/>
  <c r="E12" i="3"/>
  <c r="B12" i="3"/>
  <c r="F8" i="3"/>
  <c r="C8" i="3"/>
  <c r="C5" i="2" s="1"/>
  <c r="F7" i="3"/>
  <c r="C12" i="2" s="1"/>
  <c r="C7" i="3"/>
  <c r="F6" i="3"/>
  <c r="C6" i="3"/>
  <c r="C8" i="2" s="1"/>
  <c r="F5" i="3"/>
  <c r="C9" i="2" s="1"/>
  <c r="C5" i="3"/>
  <c r="C10" i="2" s="1"/>
  <c r="E8" i="3"/>
  <c r="E7" i="3"/>
  <c r="B7" i="3"/>
  <c r="E6" i="3"/>
  <c r="B6" i="3"/>
  <c r="E5" i="3"/>
  <c r="B5" i="3"/>
  <c r="E29" i="3"/>
  <c r="D27" i="3"/>
  <c r="G27" i="3"/>
  <c r="B26" i="3"/>
  <c r="B15" i="3"/>
  <c r="B13" i="3"/>
  <c r="G8" i="3"/>
  <c r="B8" i="3"/>
  <c r="D7" i="3" l="1"/>
  <c r="C6" i="2"/>
  <c r="G15" i="3"/>
  <c r="D28" i="3"/>
  <c r="D15" i="3"/>
  <c r="G8" i="2"/>
  <c r="G19" i="3"/>
  <c r="C19" i="2"/>
  <c r="G28" i="3"/>
  <c r="G6" i="3"/>
  <c r="C7" i="2"/>
  <c r="D8" i="3"/>
  <c r="C11" i="2"/>
  <c r="G12" i="3"/>
  <c r="G6" i="2"/>
  <c r="D14" i="3"/>
  <c r="G7" i="2"/>
  <c r="D20" i="3"/>
  <c r="C16" i="2"/>
  <c r="D5" i="3"/>
  <c r="G14" i="3"/>
  <c r="D19" i="3"/>
  <c r="D21" i="3"/>
  <c r="D22" i="3"/>
  <c r="D6" i="3"/>
  <c r="D29" i="3"/>
  <c r="G29" i="3"/>
  <c r="D26" i="3"/>
  <c r="G22" i="3"/>
  <c r="G21" i="3"/>
  <c r="G20" i="3"/>
  <c r="D13" i="3"/>
  <c r="G13" i="3"/>
  <c r="D12" i="3"/>
  <c r="G7" i="3"/>
  <c r="G5" i="3"/>
  <c r="F29" i="1"/>
  <c r="B27" i="1"/>
  <c r="E29" i="1"/>
  <c r="B29" i="1"/>
  <c r="E28" i="1"/>
  <c r="B28" i="1"/>
  <c r="E27" i="1"/>
  <c r="E26" i="1"/>
  <c r="B26" i="1"/>
  <c r="E22" i="1"/>
  <c r="B22" i="1"/>
  <c r="E21" i="1"/>
  <c r="B21" i="1"/>
  <c r="E20" i="1"/>
  <c r="B20" i="1"/>
  <c r="E19" i="1"/>
  <c r="B19" i="1"/>
  <c r="E14" i="1"/>
  <c r="B14" i="1"/>
  <c r="E13" i="1"/>
  <c r="B13" i="1"/>
  <c r="E12" i="1"/>
  <c r="B12" i="1"/>
  <c r="E5" i="1"/>
  <c r="B5" i="1"/>
  <c r="D13" i="1"/>
  <c r="E15" i="1"/>
  <c r="B15" i="1"/>
  <c r="E8" i="1"/>
  <c r="B8" i="1"/>
  <c r="E7" i="1"/>
  <c r="B7" i="1"/>
  <c r="E6" i="1"/>
  <c r="B6" i="1"/>
  <c r="C27" i="1"/>
  <c r="D27" i="1" l="1"/>
  <c r="D20" i="1"/>
  <c r="D28" i="1"/>
  <c r="D29" i="1"/>
  <c r="D26" i="1"/>
  <c r="D22" i="1"/>
  <c r="G20" i="1"/>
  <c r="G26" i="1"/>
  <c r="D6" i="1"/>
  <c r="G28" i="1"/>
  <c r="G29" i="1"/>
  <c r="G27" i="1"/>
  <c r="G22" i="1"/>
  <c r="D5" i="1"/>
  <c r="G15" i="1"/>
  <c r="G14" i="1"/>
  <c r="G6" i="1"/>
  <c r="D12" i="1"/>
  <c r="G12" i="1"/>
  <c r="G5" i="1"/>
  <c r="D14" i="1"/>
  <c r="D15" i="1"/>
  <c r="G13" i="1"/>
  <c r="G7" i="1"/>
  <c r="G21" i="1" l="1"/>
  <c r="D21" i="1"/>
  <c r="D7" i="1"/>
  <c r="G19" i="1"/>
  <c r="D19" i="1"/>
  <c r="G8" i="1" l="1"/>
  <c r="D8" i="1"/>
</calcChain>
</file>

<file path=xl/sharedStrings.xml><?xml version="1.0" encoding="utf-8"?>
<sst xmlns="http://schemas.openxmlformats.org/spreadsheetml/2006/main" count="184" uniqueCount="43">
  <si>
    <t>LOHKO 1</t>
  </si>
  <si>
    <t>KOTI</t>
  </si>
  <si>
    <t>TULOS</t>
  </si>
  <si>
    <t>VIERAS</t>
  </si>
  <si>
    <t>LOHKO 2</t>
  </si>
  <si>
    <t>LOHKO 3</t>
  </si>
  <si>
    <t>Fortum</t>
  </si>
  <si>
    <t>Aittis</t>
  </si>
  <si>
    <t>Erkomat</t>
  </si>
  <si>
    <t>Hajat</t>
  </si>
  <si>
    <t>Harmi</t>
  </si>
  <si>
    <t>Mesta</t>
  </si>
  <si>
    <t>Tasaportti</t>
  </si>
  <si>
    <t>Team Split</t>
  </si>
  <si>
    <t>Joukkue</t>
  </si>
  <si>
    <t>Keilat</t>
  </si>
  <si>
    <t>Pisteet</t>
  </si>
  <si>
    <t>Team Agr</t>
  </si>
  <si>
    <t>Kore</t>
  </si>
  <si>
    <t>Tojama</t>
  </si>
  <si>
    <t>Eituu</t>
  </si>
  <si>
    <t>Jammi</t>
  </si>
  <si>
    <t>Mulliganit</t>
  </si>
  <si>
    <t xml:space="preserve">Näkkäri XO </t>
  </si>
  <si>
    <t>XY</t>
  </si>
  <si>
    <t>LOHKO 4</t>
  </si>
  <si>
    <t>Best Team</t>
  </si>
  <si>
    <t>Sepe</t>
  </si>
  <si>
    <t xml:space="preserve">ARA </t>
  </si>
  <si>
    <t>Säkällä</t>
  </si>
  <si>
    <t>YMK</t>
  </si>
  <si>
    <t>HPS</t>
  </si>
  <si>
    <t>HJK</t>
  </si>
  <si>
    <t>Team Gutter</t>
  </si>
  <si>
    <t>Team Hard Rock</t>
  </si>
  <si>
    <t>Valmet</t>
  </si>
  <si>
    <t>Hela</t>
  </si>
  <si>
    <t>Outlanders</t>
  </si>
  <si>
    <t>Jim</t>
  </si>
  <si>
    <t>Ei vastustaja</t>
  </si>
  <si>
    <t>OTTELUT JA SARJATAULUKKO KIERROS 1</t>
  </si>
  <si>
    <t>SARJATAULUKKO</t>
  </si>
  <si>
    <t>OTTELUT JA SARJATAULUKKO KIERROS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</si>
</sst>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ulaaki\Puulaaki_19-20_keskiarvot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ulaaki\Puulaaki_19-20_keskiarvot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mp"/>
    </sheetNames>
    <sheetDataSet>
      <sheetData sheetId="0">
        <row r="3">
          <cell r="A3" t="str">
            <v>Aittis</v>
          </cell>
        </row>
        <row r="8">
          <cell r="A8" t="str">
            <v>Erkomat</v>
          </cell>
        </row>
        <row r="13">
          <cell r="A13" t="str">
            <v>Fortum</v>
          </cell>
        </row>
        <row r="18">
          <cell r="A18" t="str">
            <v>Hajat</v>
          </cell>
        </row>
        <row r="23">
          <cell r="A23" t="str">
            <v>Harmi</v>
          </cell>
        </row>
        <row r="28">
          <cell r="A28" t="str">
            <v>Mesta</v>
          </cell>
        </row>
        <row r="33">
          <cell r="A33" t="str">
            <v>Tasaportti</v>
          </cell>
        </row>
        <row r="38">
          <cell r="A38" t="str">
            <v>Team Split</v>
          </cell>
        </row>
        <row r="56">
          <cell r="A56" t="str">
            <v>Eituu</v>
          </cell>
        </row>
        <row r="61">
          <cell r="A61" t="str">
            <v>Jammi</v>
          </cell>
        </row>
        <row r="66">
          <cell r="A66" t="str">
            <v>Kore</v>
          </cell>
        </row>
        <row r="71">
          <cell r="A71" t="str">
            <v>Mulliganit</v>
          </cell>
        </row>
        <row r="76">
          <cell r="A76" t="str">
            <v>Näkkäri XO</v>
          </cell>
        </row>
        <row r="81">
          <cell r="A81" t="str">
            <v>Team AGR</v>
          </cell>
        </row>
        <row r="86">
          <cell r="A86" t="str">
            <v>Tojama</v>
          </cell>
        </row>
        <row r="91">
          <cell r="A91" t="str">
            <v>Xy</v>
          </cell>
        </row>
        <row r="109">
          <cell r="A109" t="str">
            <v>ARA</v>
          </cell>
        </row>
        <row r="114">
          <cell r="A114" t="str">
            <v>Best Team</v>
          </cell>
        </row>
        <row r="119">
          <cell r="A119" t="str">
            <v>HJK</v>
          </cell>
        </row>
        <row r="124">
          <cell r="A124" t="str">
            <v>HPS</v>
          </cell>
        </row>
        <row r="129">
          <cell r="A129" t="str">
            <v>Sepe</v>
          </cell>
        </row>
        <row r="134">
          <cell r="A134" t="str">
            <v>Säkällä</v>
          </cell>
        </row>
        <row r="139">
          <cell r="A139" t="str">
            <v>Team Gutter</v>
          </cell>
        </row>
        <row r="144">
          <cell r="A144" t="str">
            <v>YMK</v>
          </cell>
        </row>
        <row r="163">
          <cell r="A163">
            <v>10</v>
          </cell>
        </row>
        <row r="168">
          <cell r="A168" t="str">
            <v>Hela</v>
          </cell>
        </row>
        <row r="173">
          <cell r="A173" t="str">
            <v>Jim</v>
          </cell>
        </row>
        <row r="178">
          <cell r="A178" t="str">
            <v>Outlanders</v>
          </cell>
        </row>
        <row r="183">
          <cell r="A183" t="str">
            <v>Team Hard Rock</v>
          </cell>
        </row>
        <row r="188">
          <cell r="A188" t="str">
            <v>Valmet</v>
          </cell>
        </row>
        <row r="194">
          <cell r="A194" t="str">
            <v>Ei Vastustajaa</v>
          </cell>
        </row>
        <row r="197">
          <cell r="G197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mp"/>
    </sheetNames>
    <sheetDataSet>
      <sheetData sheetId="0">
        <row r="3">
          <cell r="A3" t="str">
            <v>Aittis</v>
          </cell>
        </row>
        <row r="7">
          <cell r="G7">
            <v>1941</v>
          </cell>
        </row>
        <row r="8">
          <cell r="A8" t="str">
            <v>Erkomat</v>
          </cell>
        </row>
        <row r="12">
          <cell r="G12">
            <v>1983</v>
          </cell>
        </row>
        <row r="13">
          <cell r="A13" t="str">
            <v>Fortum</v>
          </cell>
        </row>
        <row r="17">
          <cell r="G17">
            <v>2105</v>
          </cell>
        </row>
        <row r="18">
          <cell r="A18" t="str">
            <v>Hajat</v>
          </cell>
        </row>
        <row r="22">
          <cell r="G22">
            <v>1840</v>
          </cell>
        </row>
        <row r="23">
          <cell r="A23" t="str">
            <v>Harmi</v>
          </cell>
        </row>
        <row r="27">
          <cell r="G27">
            <v>1828</v>
          </cell>
        </row>
        <row r="28">
          <cell r="A28" t="str">
            <v>Mesta</v>
          </cell>
        </row>
        <row r="32">
          <cell r="G32">
            <v>2023</v>
          </cell>
        </row>
        <row r="33">
          <cell r="A33" t="str">
            <v>Tasaportti</v>
          </cell>
        </row>
        <row r="37">
          <cell r="G37">
            <v>1775</v>
          </cell>
        </row>
        <row r="42">
          <cell r="G42">
            <v>2160</v>
          </cell>
        </row>
        <row r="56">
          <cell r="A56" t="str">
            <v>Eituu</v>
          </cell>
        </row>
        <row r="60">
          <cell r="G60">
            <v>1846</v>
          </cell>
        </row>
        <row r="61">
          <cell r="A61" t="str">
            <v>Jammi</v>
          </cell>
        </row>
        <row r="65">
          <cell r="G65">
            <v>1965</v>
          </cell>
        </row>
        <row r="66">
          <cell r="A66" t="str">
            <v>Kore</v>
          </cell>
        </row>
        <row r="70">
          <cell r="G70">
            <v>2044</v>
          </cell>
        </row>
        <row r="71">
          <cell r="A71" t="str">
            <v>Mulliganit</v>
          </cell>
        </row>
        <row r="75">
          <cell r="G75">
            <v>1953</v>
          </cell>
        </row>
        <row r="80">
          <cell r="G80">
            <v>2035</v>
          </cell>
        </row>
        <row r="81">
          <cell r="A81" t="str">
            <v>Team AGR</v>
          </cell>
        </row>
        <row r="85">
          <cell r="G85">
            <v>2180</v>
          </cell>
        </row>
        <row r="90">
          <cell r="G90">
            <v>1924</v>
          </cell>
        </row>
        <row r="91">
          <cell r="A91" t="str">
            <v>Xy</v>
          </cell>
        </row>
        <row r="95">
          <cell r="G95">
            <v>919</v>
          </cell>
        </row>
        <row r="109">
          <cell r="A109" t="str">
            <v>ARA</v>
          </cell>
        </row>
        <row r="113">
          <cell r="G113">
            <v>2120</v>
          </cell>
        </row>
        <row r="114">
          <cell r="A114" t="str">
            <v>Best Team</v>
          </cell>
        </row>
        <row r="118">
          <cell r="G118">
            <v>2033</v>
          </cell>
        </row>
        <row r="119">
          <cell r="A119" t="str">
            <v>HJK</v>
          </cell>
        </row>
        <row r="123">
          <cell r="G123">
            <v>2003</v>
          </cell>
        </row>
        <row r="124">
          <cell r="A124" t="str">
            <v>HPS</v>
          </cell>
        </row>
        <row r="128">
          <cell r="G128">
            <v>1901</v>
          </cell>
        </row>
        <row r="129">
          <cell r="A129" t="str">
            <v>Sepe</v>
          </cell>
        </row>
        <row r="133">
          <cell r="G133">
            <v>1981</v>
          </cell>
        </row>
        <row r="134">
          <cell r="A134" t="str">
            <v>Säkällä</v>
          </cell>
        </row>
        <row r="138">
          <cell r="G138">
            <v>1988</v>
          </cell>
        </row>
        <row r="139">
          <cell r="A139" t="str">
            <v>Team Gutter</v>
          </cell>
        </row>
        <row r="143">
          <cell r="G143">
            <v>1991</v>
          </cell>
        </row>
        <row r="144">
          <cell r="A144" t="str">
            <v>YMK</v>
          </cell>
        </row>
        <row r="148">
          <cell r="G148">
            <v>2065</v>
          </cell>
        </row>
        <row r="163">
          <cell r="A163">
            <v>10</v>
          </cell>
        </row>
        <row r="167">
          <cell r="G167">
            <v>1833</v>
          </cell>
        </row>
        <row r="168">
          <cell r="A168" t="str">
            <v>Hela</v>
          </cell>
        </row>
        <row r="172">
          <cell r="G172">
            <v>2000</v>
          </cell>
        </row>
        <row r="173">
          <cell r="A173" t="str">
            <v>Jim</v>
          </cell>
        </row>
        <row r="177">
          <cell r="G177">
            <v>1883</v>
          </cell>
        </row>
        <row r="178">
          <cell r="A178" t="str">
            <v>Outlanders</v>
          </cell>
        </row>
        <row r="182">
          <cell r="G182">
            <v>2041</v>
          </cell>
        </row>
        <row r="187">
          <cell r="G187">
            <v>2130</v>
          </cell>
        </row>
        <row r="188">
          <cell r="A188" t="str">
            <v>Valmet</v>
          </cell>
        </row>
        <row r="192">
          <cell r="G192">
            <v>1862</v>
          </cell>
        </row>
        <row r="194">
          <cell r="A194" t="str">
            <v>Ei Vastustajaa</v>
          </cell>
        </row>
        <row r="197">
          <cell r="G19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FC32C-E8F2-4D0F-80EB-47D848AE91FF}">
  <dimension ref="A2:AD29"/>
  <sheetViews>
    <sheetView workbookViewId="0">
      <selection activeCell="O12" sqref="O12"/>
    </sheetView>
  </sheetViews>
  <sheetFormatPr defaultRowHeight="15" x14ac:dyDescent="0.25"/>
  <cols>
    <col min="1" max="1" width="0.7109375" style="1" customWidth="1"/>
    <col min="2" max="3" width="14.7109375" style="1" customWidth="1"/>
    <col min="4" max="4" width="2.7109375" style="1" customWidth="1"/>
    <col min="5" max="6" width="14.7109375" style="1" customWidth="1"/>
    <col min="7" max="7" width="2.7109375" style="1" customWidth="1"/>
    <col min="8" max="8" width="3.42578125" style="1" customWidth="1"/>
    <col min="9" max="9" width="12" style="1" customWidth="1"/>
    <col min="10" max="10" width="7.85546875" style="1" customWidth="1"/>
    <col min="11" max="11" width="7.28515625" style="1" customWidth="1"/>
    <col min="12" max="12" width="3.7109375" style="1" customWidth="1"/>
    <col min="13" max="13" width="14.5703125" style="1" customWidth="1"/>
    <col min="14" max="14" width="8.7109375" style="1" customWidth="1"/>
    <col min="15" max="15" width="7.85546875" style="1" customWidth="1"/>
    <col min="16" max="28" width="15.7109375" style="1" customWidth="1"/>
    <col min="29" max="16384" width="9.140625" style="1"/>
  </cols>
  <sheetData>
    <row r="2" spans="1:30" s="2" customFormat="1" x14ac:dyDescent="0.25">
      <c r="A2" s="46"/>
      <c r="B2" s="46"/>
      <c r="C2" s="46" t="s">
        <v>40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15.75" thickBot="1" x14ac:dyDescent="0.3">
      <c r="B3" s="1" t="s">
        <v>0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ht="16.5" thickTop="1" thickBot="1" x14ac:dyDescent="0.3">
      <c r="B4" s="47" t="s">
        <v>1</v>
      </c>
      <c r="C4" s="48" t="s">
        <v>2</v>
      </c>
      <c r="D4" s="49"/>
      <c r="E4" s="50" t="s">
        <v>3</v>
      </c>
      <c r="F4" s="51" t="s">
        <v>2</v>
      </c>
      <c r="G4" s="52"/>
      <c r="I4" s="53" t="s">
        <v>0</v>
      </c>
      <c r="J4" s="54"/>
      <c r="K4" s="54"/>
      <c r="L4" s="32"/>
      <c r="M4" s="54" t="s">
        <v>4</v>
      </c>
      <c r="N4" s="54"/>
      <c r="O4" s="55"/>
    </row>
    <row r="5" spans="1:30" ht="15.75" thickBot="1" x14ac:dyDescent="0.3">
      <c r="B5" s="6" t="str">
        <f>[1]Taul1!$A$13</f>
        <v>Fortum</v>
      </c>
      <c r="C5" s="5">
        <f>J7</f>
        <v>2088</v>
      </c>
      <c r="D5" s="5">
        <f>IF(C5&gt;F5,2,0)</f>
        <v>2</v>
      </c>
      <c r="E5" s="5" t="str">
        <f>[1]Taul1!$A$3</f>
        <v>Aittis</v>
      </c>
      <c r="F5" s="7">
        <f>J11</f>
        <v>1845</v>
      </c>
      <c r="G5" s="11">
        <f>IF(F5&gt;C5,2,0)</f>
        <v>0</v>
      </c>
      <c r="I5" s="40" t="s">
        <v>14</v>
      </c>
      <c r="J5" s="39" t="s">
        <v>15</v>
      </c>
      <c r="K5" s="41" t="s">
        <v>16</v>
      </c>
      <c r="L5" s="32"/>
      <c r="M5" s="40" t="s">
        <v>14</v>
      </c>
      <c r="N5" s="39" t="s">
        <v>15</v>
      </c>
      <c r="O5" s="41" t="s">
        <v>16</v>
      </c>
    </row>
    <row r="6" spans="1:30" x14ac:dyDescent="0.25">
      <c r="B6" s="6" t="str">
        <f>[1]Taul1!$A$8</f>
        <v>Erkomat</v>
      </c>
      <c r="C6" s="5">
        <f>J8</f>
        <v>2025</v>
      </c>
      <c r="D6" s="5">
        <f t="shared" ref="D6:D8" si="0">IF(C6&gt;F6,2,0)</f>
        <v>2</v>
      </c>
      <c r="E6" s="5" t="str">
        <f>[1]Taul1!$A$23</f>
        <v>Harmi</v>
      </c>
      <c r="F6" s="7">
        <f>J13</f>
        <v>1724</v>
      </c>
      <c r="G6" s="12">
        <f t="shared" ref="G6:G8" si="1">IF(F6&gt;C6,2,0)</f>
        <v>0</v>
      </c>
      <c r="I6" s="23" t="s">
        <v>13</v>
      </c>
      <c r="J6" s="42">
        <v>2089</v>
      </c>
      <c r="K6" s="24">
        <v>2</v>
      </c>
      <c r="L6" s="32"/>
      <c r="M6" s="24" t="s">
        <v>21</v>
      </c>
      <c r="N6" s="42">
        <v>2054</v>
      </c>
      <c r="O6" s="25">
        <v>2</v>
      </c>
    </row>
    <row r="7" spans="1:30" x14ac:dyDescent="0.25">
      <c r="B7" s="6" t="str">
        <f>[1]Taul1!$A$18</f>
        <v>Hajat</v>
      </c>
      <c r="C7" s="5">
        <f>J9</f>
        <v>1983</v>
      </c>
      <c r="D7" s="5">
        <f t="shared" si="0"/>
        <v>2</v>
      </c>
      <c r="E7" s="5" t="str">
        <f>[1]Taul1!$A$33</f>
        <v>Tasaportti</v>
      </c>
      <c r="F7" s="7">
        <f>J12</f>
        <v>1833</v>
      </c>
      <c r="G7" s="12">
        <f t="shared" si="1"/>
        <v>0</v>
      </c>
      <c r="I7" s="23" t="s">
        <v>6</v>
      </c>
      <c r="J7" s="43">
        <v>2088</v>
      </c>
      <c r="K7" s="24">
        <v>2</v>
      </c>
      <c r="L7" s="32"/>
      <c r="M7" s="24" t="s">
        <v>24</v>
      </c>
      <c r="N7" s="43">
        <v>2038</v>
      </c>
      <c r="O7" s="25">
        <v>2</v>
      </c>
    </row>
    <row r="8" spans="1:30" ht="15.75" thickBot="1" x14ac:dyDescent="0.3">
      <c r="B8" s="3" t="str">
        <f>[1]Taul1!$A$38</f>
        <v>Team Split</v>
      </c>
      <c r="C8" s="9">
        <f>J6</f>
        <v>2089</v>
      </c>
      <c r="D8" s="10">
        <f t="shared" si="0"/>
        <v>2</v>
      </c>
      <c r="E8" s="4" t="str">
        <f>[1]Taul1!$A$28</f>
        <v>Mesta</v>
      </c>
      <c r="F8" s="8">
        <f>J10</f>
        <v>2076</v>
      </c>
      <c r="G8" s="13">
        <f t="shared" si="1"/>
        <v>0</v>
      </c>
      <c r="I8" s="23" t="s">
        <v>8</v>
      </c>
      <c r="J8" s="43">
        <v>2025</v>
      </c>
      <c r="K8" s="24">
        <v>2</v>
      </c>
      <c r="L8" s="32"/>
      <c r="M8" s="24" t="s">
        <v>18</v>
      </c>
      <c r="N8" s="43">
        <v>1990</v>
      </c>
      <c r="O8" s="25">
        <v>2</v>
      </c>
    </row>
    <row r="9" spans="1:30" x14ac:dyDescent="0.25">
      <c r="I9" s="23" t="s">
        <v>9</v>
      </c>
      <c r="J9" s="43">
        <v>1983</v>
      </c>
      <c r="K9" s="24">
        <v>2</v>
      </c>
      <c r="L9" s="32"/>
      <c r="M9" s="24" t="s">
        <v>20</v>
      </c>
      <c r="N9" s="43">
        <v>1915</v>
      </c>
      <c r="O9" s="25">
        <v>2</v>
      </c>
    </row>
    <row r="10" spans="1:30" ht="15.75" thickBot="1" x14ac:dyDescent="0.3">
      <c r="B10" s="1" t="s">
        <v>4</v>
      </c>
      <c r="I10" s="23" t="s">
        <v>11</v>
      </c>
      <c r="J10" s="43">
        <v>2076</v>
      </c>
      <c r="K10" s="24">
        <v>0</v>
      </c>
      <c r="L10" s="32"/>
      <c r="M10" s="24" t="s">
        <v>17</v>
      </c>
      <c r="N10" s="43">
        <v>1987</v>
      </c>
      <c r="O10" s="25">
        <v>0</v>
      </c>
    </row>
    <row r="11" spans="1:30" x14ac:dyDescent="0.25">
      <c r="B11" s="56" t="s">
        <v>1</v>
      </c>
      <c r="C11" s="57" t="s">
        <v>2</v>
      </c>
      <c r="D11" s="57"/>
      <c r="E11" s="57" t="s">
        <v>3</v>
      </c>
      <c r="F11" s="57" t="s">
        <v>2</v>
      </c>
      <c r="G11" s="51"/>
      <c r="I11" s="23" t="s">
        <v>7</v>
      </c>
      <c r="J11" s="43">
        <v>1845</v>
      </c>
      <c r="K11" s="24">
        <v>0</v>
      </c>
      <c r="L11" s="32"/>
      <c r="M11" s="24" t="s">
        <v>19</v>
      </c>
      <c r="N11" s="43">
        <v>1910</v>
      </c>
      <c r="O11" s="25">
        <v>0</v>
      </c>
    </row>
    <row r="12" spans="1:30" x14ac:dyDescent="0.25">
      <c r="B12" s="6" t="str">
        <f>[1]Taul1!$A$81</f>
        <v>Team AGR</v>
      </c>
      <c r="C12" s="5">
        <f>N10</f>
        <v>1987</v>
      </c>
      <c r="D12" s="5">
        <f>IF(C12&gt;F12,2,0)</f>
        <v>0</v>
      </c>
      <c r="E12" s="5" t="str">
        <f>[1]Taul1!$A$66</f>
        <v>Kore</v>
      </c>
      <c r="F12" s="5">
        <f>N8</f>
        <v>1990</v>
      </c>
      <c r="G12" s="7">
        <f>IF(F12&gt;C12,2,0)</f>
        <v>2</v>
      </c>
      <c r="I12" s="23" t="s">
        <v>12</v>
      </c>
      <c r="J12" s="43">
        <v>1833</v>
      </c>
      <c r="K12" s="24">
        <v>0</v>
      </c>
      <c r="L12" s="32"/>
      <c r="M12" s="24" t="s">
        <v>23</v>
      </c>
      <c r="N12" s="43">
        <v>1860</v>
      </c>
      <c r="O12" s="25">
        <v>0</v>
      </c>
    </row>
    <row r="13" spans="1:30" ht="15.75" thickBot="1" x14ac:dyDescent="0.3">
      <c r="B13" s="6" t="str">
        <f>[1]Taul1!$A$86</f>
        <v>Tojama</v>
      </c>
      <c r="C13" s="5">
        <f>N11</f>
        <v>1910</v>
      </c>
      <c r="D13" s="5">
        <f>IF(C13&gt;F13,2,0)</f>
        <v>0</v>
      </c>
      <c r="E13" s="5" t="str">
        <f>[1]Taul1!$A$56</f>
        <v>Eituu</v>
      </c>
      <c r="F13" s="5">
        <f>N9</f>
        <v>1915</v>
      </c>
      <c r="G13" s="7">
        <f>IF(F13&gt;C13,2,0)</f>
        <v>2</v>
      </c>
      <c r="I13" s="23" t="s">
        <v>10</v>
      </c>
      <c r="J13" s="44">
        <v>1724</v>
      </c>
      <c r="K13" s="24">
        <v>0</v>
      </c>
      <c r="L13" s="32"/>
      <c r="M13" s="24" t="s">
        <v>22</v>
      </c>
      <c r="N13" s="44">
        <v>1828</v>
      </c>
      <c r="O13" s="25">
        <v>0</v>
      </c>
    </row>
    <row r="14" spans="1:30" ht="15.75" thickTop="1" x14ac:dyDescent="0.25">
      <c r="B14" s="6" t="str">
        <f>[1]Taul1!$A$61</f>
        <v>Jammi</v>
      </c>
      <c r="C14" s="5">
        <f>N6</f>
        <v>2054</v>
      </c>
      <c r="D14" s="5">
        <f>IF(C14&gt;F14,2,0)</f>
        <v>2</v>
      </c>
      <c r="E14" s="5" t="str">
        <f>[1]Taul1!$A$71</f>
        <v>Mulliganit</v>
      </c>
      <c r="F14" s="5">
        <f>N13</f>
        <v>1828</v>
      </c>
      <c r="G14" s="7">
        <f>IF(F14&gt;C14,2,0)</f>
        <v>0</v>
      </c>
      <c r="I14" s="22"/>
      <c r="J14" s="22"/>
      <c r="K14" s="22"/>
      <c r="L14" s="24"/>
      <c r="M14" s="22"/>
      <c r="N14" s="22"/>
      <c r="O14" s="22"/>
    </row>
    <row r="15" spans="1:30" ht="15.75" thickBot="1" x14ac:dyDescent="0.3">
      <c r="B15" s="14" t="str">
        <f>[1]Taul1!$A$76</f>
        <v>Näkkäri XO</v>
      </c>
      <c r="C15" s="15">
        <v>1860</v>
      </c>
      <c r="D15" s="15">
        <f>IF(C15&gt;F15,2,0)</f>
        <v>0</v>
      </c>
      <c r="E15" s="15" t="str">
        <f>[1]Taul1!$A$91</f>
        <v>Xy</v>
      </c>
      <c r="F15" s="15">
        <f>N7</f>
        <v>2038</v>
      </c>
      <c r="G15" s="8">
        <f>IF(F15&gt;C15,2,0)</f>
        <v>2</v>
      </c>
    </row>
    <row r="17" spans="2:19" ht="15.75" thickBot="1" x14ac:dyDescent="0.3">
      <c r="B17" s="1" t="s">
        <v>5</v>
      </c>
    </row>
    <row r="18" spans="2:19" ht="16.5" thickTop="1" thickBot="1" x14ac:dyDescent="0.3">
      <c r="B18" s="58" t="s">
        <v>1</v>
      </c>
      <c r="C18" s="59" t="s">
        <v>2</v>
      </c>
      <c r="D18" s="59"/>
      <c r="E18" s="59" t="s">
        <v>3</v>
      </c>
      <c r="F18" s="59" t="s">
        <v>2</v>
      </c>
      <c r="G18" s="60"/>
      <c r="I18" s="53" t="s">
        <v>5</v>
      </c>
      <c r="J18" s="54"/>
      <c r="K18" s="54"/>
      <c r="L18" s="32"/>
      <c r="M18" s="54" t="s">
        <v>25</v>
      </c>
      <c r="N18" s="54"/>
      <c r="O18" s="55"/>
      <c r="S18" s="61"/>
    </row>
    <row r="19" spans="2:19" ht="15.75" thickBot="1" x14ac:dyDescent="0.3">
      <c r="B19" s="16" t="str">
        <f>[1]Taul1!$A$114</f>
        <v>Best Team</v>
      </c>
      <c r="C19" s="17">
        <f>J22</f>
        <v>1997</v>
      </c>
      <c r="D19" s="17">
        <f>IF(C19&gt;F19,2,0)</f>
        <v>2</v>
      </c>
      <c r="E19" s="17" t="str">
        <f>[1]Taul1!$A$129</f>
        <v>Sepe</v>
      </c>
      <c r="F19" s="17">
        <f>J26</f>
        <v>1889</v>
      </c>
      <c r="G19" s="18">
        <f>IF(F19&gt;C19,2,0)</f>
        <v>0</v>
      </c>
      <c r="I19" s="40" t="s">
        <v>14</v>
      </c>
      <c r="J19" s="39" t="s">
        <v>15</v>
      </c>
      <c r="K19" s="41" t="s">
        <v>16</v>
      </c>
      <c r="L19" s="32"/>
      <c r="M19" s="40" t="s">
        <v>14</v>
      </c>
      <c r="N19" s="39" t="s">
        <v>15</v>
      </c>
      <c r="O19" s="41" t="s">
        <v>16</v>
      </c>
      <c r="S19" s="61"/>
    </row>
    <row r="20" spans="2:19" x14ac:dyDescent="0.25">
      <c r="B20" s="16" t="str">
        <f>[1]Taul1!$A$109</f>
        <v>ARA</v>
      </c>
      <c r="C20" s="17">
        <f>J23</f>
        <v>1990</v>
      </c>
      <c r="D20" s="17">
        <f>IF(C20&gt;F20,2,0)</f>
        <v>2</v>
      </c>
      <c r="E20" s="17" t="str">
        <f>[1]Taul1!$A$134</f>
        <v>Säkällä</v>
      </c>
      <c r="F20" s="17">
        <f>J25</f>
        <v>1916</v>
      </c>
      <c r="G20" s="18">
        <f>IF(F20&gt;C20,2,0)</f>
        <v>0</v>
      </c>
      <c r="I20" s="23" t="s">
        <v>33</v>
      </c>
      <c r="J20" s="42">
        <v>2135</v>
      </c>
      <c r="K20" s="24">
        <v>2</v>
      </c>
      <c r="L20" s="32"/>
      <c r="M20" s="24" t="s">
        <v>34</v>
      </c>
      <c r="N20" s="42">
        <v>2256</v>
      </c>
      <c r="O20" s="25">
        <v>2</v>
      </c>
    </row>
    <row r="21" spans="2:19" x14ac:dyDescent="0.25">
      <c r="B21" s="16" t="str">
        <f>[1]Taul1!$A$144</f>
        <v>YMK</v>
      </c>
      <c r="C21" s="17">
        <f>J27</f>
        <v>1889</v>
      </c>
      <c r="D21" s="17">
        <f>IF(C21&gt;F21,2,0)</f>
        <v>0</v>
      </c>
      <c r="E21" s="17" t="str">
        <f>[1]Taul1!$A$124</f>
        <v>HPS</v>
      </c>
      <c r="F21" s="17">
        <f>J21</f>
        <v>1998</v>
      </c>
      <c r="G21" s="18">
        <f>IF(F21&gt;C21,2,0)</f>
        <v>2</v>
      </c>
      <c r="I21" s="23" t="s">
        <v>31</v>
      </c>
      <c r="J21" s="43">
        <v>1998</v>
      </c>
      <c r="K21" s="24">
        <v>2</v>
      </c>
      <c r="L21" s="32"/>
      <c r="M21" s="24" t="s">
        <v>38</v>
      </c>
      <c r="N21" s="43">
        <v>2094</v>
      </c>
      <c r="O21" s="25">
        <v>2</v>
      </c>
    </row>
    <row r="22" spans="2:19" ht="15.75" thickBot="1" x14ac:dyDescent="0.3">
      <c r="B22" s="19" t="str">
        <f>[1]Taul1!$A$119</f>
        <v>HJK</v>
      </c>
      <c r="C22" s="20">
        <f>J24</f>
        <v>2085</v>
      </c>
      <c r="D22" s="20">
        <f>IF(C22&gt;F22,2,0)</f>
        <v>0</v>
      </c>
      <c r="E22" s="20" t="str">
        <f>[1]Taul1!$A$139</f>
        <v>Team Gutter</v>
      </c>
      <c r="F22" s="20">
        <f>J20</f>
        <v>2135</v>
      </c>
      <c r="G22" s="18">
        <f>IF(F22&gt;C22,2,0)</f>
        <v>2</v>
      </c>
      <c r="I22" s="23" t="s">
        <v>26</v>
      </c>
      <c r="J22" s="43">
        <v>1997</v>
      </c>
      <c r="K22" s="24">
        <v>2</v>
      </c>
      <c r="L22" s="32"/>
      <c r="M22" s="24" t="s">
        <v>36</v>
      </c>
      <c r="N22" s="43">
        <v>2062</v>
      </c>
      <c r="O22" s="25">
        <v>2</v>
      </c>
    </row>
    <row r="23" spans="2:19" x14ac:dyDescent="0.25">
      <c r="I23" s="23" t="s">
        <v>28</v>
      </c>
      <c r="J23" s="43">
        <v>1990</v>
      </c>
      <c r="K23" s="24">
        <v>2</v>
      </c>
      <c r="L23" s="32"/>
      <c r="M23" s="24" t="s">
        <v>35</v>
      </c>
      <c r="N23" s="43">
        <v>1865</v>
      </c>
      <c r="O23" s="25">
        <v>2</v>
      </c>
    </row>
    <row r="24" spans="2:19" ht="15.75" thickBot="1" x14ac:dyDescent="0.3">
      <c r="B24" s="1" t="s">
        <v>25</v>
      </c>
      <c r="I24" s="23" t="s">
        <v>32</v>
      </c>
      <c r="J24" s="43">
        <v>2085</v>
      </c>
      <c r="K24" s="24">
        <v>0</v>
      </c>
      <c r="L24" s="32"/>
      <c r="M24" s="24" t="s">
        <v>37</v>
      </c>
      <c r="N24" s="43">
        <v>1988</v>
      </c>
      <c r="O24" s="25">
        <v>0</v>
      </c>
    </row>
    <row r="25" spans="2:19" x14ac:dyDescent="0.25">
      <c r="B25" s="58" t="s">
        <v>1</v>
      </c>
      <c r="C25" s="59" t="s">
        <v>2</v>
      </c>
      <c r="D25" s="59"/>
      <c r="E25" s="59" t="s">
        <v>3</v>
      </c>
      <c r="F25" s="59" t="s">
        <v>2</v>
      </c>
      <c r="G25" s="60"/>
      <c r="I25" s="23" t="s">
        <v>29</v>
      </c>
      <c r="J25" s="43">
        <v>1916</v>
      </c>
      <c r="K25" s="24">
        <v>0</v>
      </c>
      <c r="L25" s="32"/>
      <c r="M25" s="24">
        <v>10</v>
      </c>
      <c r="N25" s="43">
        <v>1976</v>
      </c>
      <c r="O25" s="25">
        <v>0</v>
      </c>
    </row>
    <row r="26" spans="2:19" x14ac:dyDescent="0.25">
      <c r="B26" s="16" t="str">
        <f>[1]Taul1!$A$183</f>
        <v>Team Hard Rock</v>
      </c>
      <c r="C26" s="17">
        <f>N20</f>
        <v>2256</v>
      </c>
      <c r="D26" s="17">
        <f>IF(C26&gt;F26,2,0)</f>
        <v>2</v>
      </c>
      <c r="E26" s="17">
        <f>[1]Taul1!$A$163</f>
        <v>10</v>
      </c>
      <c r="F26" s="17">
        <f>N25</f>
        <v>1976</v>
      </c>
      <c r="G26" s="18">
        <f>IF(F26&gt;C26,2,0)</f>
        <v>0</v>
      </c>
      <c r="I26" s="23" t="s">
        <v>27</v>
      </c>
      <c r="J26" s="43">
        <v>1889</v>
      </c>
      <c r="K26" s="24">
        <v>0</v>
      </c>
      <c r="L26" s="32"/>
      <c r="M26" s="24" t="s">
        <v>39</v>
      </c>
      <c r="N26" s="43">
        <v>0</v>
      </c>
      <c r="O26" s="25">
        <v>0</v>
      </c>
    </row>
    <row r="27" spans="2:19" ht="15.75" thickBot="1" x14ac:dyDescent="0.3">
      <c r="B27" s="16" t="str">
        <f>[1]Taul1!$A$194</f>
        <v>Ei Vastustajaa</v>
      </c>
      <c r="C27" s="17">
        <f>[1]Taul1!$G$197</f>
        <v>0</v>
      </c>
      <c r="D27" s="17">
        <f>IF(C27&gt;F27,2,0)</f>
        <v>0</v>
      </c>
      <c r="E27" s="17" t="str">
        <f>[1]Taul1!$A$188</f>
        <v>Valmet</v>
      </c>
      <c r="F27" s="17">
        <f>N23</f>
        <v>1865</v>
      </c>
      <c r="G27" s="18">
        <f t="shared" ref="G27:G29" si="2">IF(F27&gt;C27,2,0)</f>
        <v>2</v>
      </c>
      <c r="I27" s="26" t="s">
        <v>30</v>
      </c>
      <c r="J27" s="44">
        <v>1889</v>
      </c>
      <c r="K27" s="27">
        <v>0</v>
      </c>
      <c r="L27" s="32"/>
      <c r="M27" s="27" t="s">
        <v>39</v>
      </c>
      <c r="N27" s="44">
        <v>0</v>
      </c>
      <c r="O27" s="28">
        <v>0</v>
      </c>
    </row>
    <row r="28" spans="2:19" ht="15.75" thickTop="1" x14ac:dyDescent="0.25">
      <c r="B28" s="16" t="str">
        <f>[1]Taul1!$A$168</f>
        <v>Hela</v>
      </c>
      <c r="C28" s="17">
        <f>N22</f>
        <v>2062</v>
      </c>
      <c r="D28" s="17">
        <f>IF(C28&gt;F28,2,0)</f>
        <v>2</v>
      </c>
      <c r="E28" s="17" t="str">
        <f>[1]Taul1!$A$178</f>
        <v>Outlanders</v>
      </c>
      <c r="F28" s="17">
        <f>N24</f>
        <v>1988</v>
      </c>
      <c r="G28" s="18">
        <f t="shared" si="2"/>
        <v>0</v>
      </c>
    </row>
    <row r="29" spans="2:19" ht="15.75" thickBot="1" x14ac:dyDescent="0.3">
      <c r="B29" s="19" t="str">
        <f>[1]Taul1!$A$173</f>
        <v>Jim</v>
      </c>
      <c r="C29" s="20">
        <f>N21</f>
        <v>2094</v>
      </c>
      <c r="D29" s="20">
        <f>IF(C29&gt;F29,2,0)</f>
        <v>2</v>
      </c>
      <c r="E29" s="20" t="str">
        <f>[1]Taul1!$A$194</f>
        <v>Ei Vastustajaa</v>
      </c>
      <c r="F29" s="20">
        <f>[1]Taul1!$G$197</f>
        <v>0</v>
      </c>
      <c r="G29" s="21">
        <f t="shared" si="2"/>
        <v>0</v>
      </c>
    </row>
  </sheetData>
  <pageMargins left="0.7" right="0.7" top="0.75" bottom="0.75" header="0.3" footer="0.3"/>
  <pageSetup paperSize="9" orientation="landscape" horizontalDpi="0" verticalDpi="0" r:id="rId1"/>
  <ignoredErrors>
    <ignoredError sqref="C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394C-895F-4A52-84D3-E0FAE93E90E5}">
  <dimension ref="A2:AD29"/>
  <sheetViews>
    <sheetView workbookViewId="0">
      <selection activeCell="F33" sqref="F33"/>
    </sheetView>
  </sheetViews>
  <sheetFormatPr defaultRowHeight="15" x14ac:dyDescent="0.25"/>
  <cols>
    <col min="1" max="1" width="0.7109375" style="1" customWidth="1"/>
    <col min="2" max="3" width="14.7109375" style="1" customWidth="1"/>
    <col min="4" max="4" width="2.7109375" style="1" customWidth="1"/>
    <col min="5" max="6" width="14.7109375" style="1" customWidth="1"/>
    <col min="7" max="7" width="2.7109375" style="1" customWidth="1"/>
    <col min="8" max="8" width="3.42578125" style="1" customWidth="1"/>
    <col min="9" max="9" width="12" style="1" customWidth="1"/>
    <col min="10" max="10" width="7.85546875" style="1" customWidth="1"/>
    <col min="11" max="11" width="7.28515625" style="1" customWidth="1"/>
    <col min="12" max="12" width="3.7109375" style="1" customWidth="1"/>
    <col min="13" max="13" width="14.5703125" style="1" customWidth="1"/>
    <col min="14" max="14" width="8.7109375" style="1" customWidth="1"/>
    <col min="15" max="15" width="7.85546875" style="1" customWidth="1"/>
    <col min="16" max="28" width="15.7109375" style="1" customWidth="1"/>
    <col min="29" max="16384" width="9.140625" style="1"/>
  </cols>
  <sheetData>
    <row r="2" spans="1:30" s="2" customFormat="1" x14ac:dyDescent="0.25">
      <c r="A2" s="46"/>
      <c r="B2" s="46"/>
      <c r="C2" s="46" t="s">
        <v>42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15.75" thickBot="1" x14ac:dyDescent="0.3">
      <c r="B3" s="1" t="s">
        <v>0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ht="16.5" thickTop="1" thickBot="1" x14ac:dyDescent="0.3">
      <c r="B4" s="47" t="s">
        <v>1</v>
      </c>
      <c r="C4" s="48" t="s">
        <v>2</v>
      </c>
      <c r="D4" s="49"/>
      <c r="E4" s="50" t="s">
        <v>3</v>
      </c>
      <c r="F4" s="51" t="s">
        <v>2</v>
      </c>
      <c r="G4" s="52"/>
      <c r="I4" s="53" t="s">
        <v>0</v>
      </c>
      <c r="J4" s="54"/>
      <c r="K4" s="54"/>
      <c r="L4" s="32"/>
      <c r="M4" s="54" t="s">
        <v>4</v>
      </c>
      <c r="N4" s="54"/>
      <c r="O4" s="55"/>
    </row>
    <row r="5" spans="1:30" ht="15.75" thickBot="1" x14ac:dyDescent="0.3">
      <c r="B5" s="6" t="str">
        <f>[2]Taul1!$A$3</f>
        <v>Aittis</v>
      </c>
      <c r="C5" s="5">
        <f>[2]Taul1!$G$7</f>
        <v>1941</v>
      </c>
      <c r="D5" s="5">
        <f>IF(C5&gt;F5,2,0)</f>
        <v>2</v>
      </c>
      <c r="E5" s="5" t="str">
        <f>[2]Taul1!$A$18</f>
        <v>Hajat</v>
      </c>
      <c r="F5" s="7">
        <f>[2]Taul1!$G$22</f>
        <v>1840</v>
      </c>
      <c r="G5" s="11">
        <f>IF(F5&gt;C5,2,0)</f>
        <v>0</v>
      </c>
      <c r="I5" s="40" t="s">
        <v>14</v>
      </c>
      <c r="J5" s="39" t="s">
        <v>15</v>
      </c>
      <c r="K5" s="41" t="s">
        <v>16</v>
      </c>
      <c r="L5" s="32"/>
      <c r="M5" s="40" t="s">
        <v>14</v>
      </c>
      <c r="N5" s="39" t="s">
        <v>15</v>
      </c>
      <c r="O5" s="41" t="s">
        <v>16</v>
      </c>
    </row>
    <row r="6" spans="1:30" x14ac:dyDescent="0.25">
      <c r="B6" s="6" t="str">
        <f>[2]Taul1!$A$8</f>
        <v>Erkomat</v>
      </c>
      <c r="C6" s="5">
        <f>[2]Taul1!$G$12</f>
        <v>1983</v>
      </c>
      <c r="D6" s="5">
        <f t="shared" ref="D6:D8" si="0">IF(C6&gt;F6,2,0)</f>
        <v>0</v>
      </c>
      <c r="E6" s="5" t="str">
        <f>[2]Taul1!$A$28</f>
        <v>Mesta</v>
      </c>
      <c r="F6" s="7">
        <f>[2]Taul1!$G$32</f>
        <v>2023</v>
      </c>
      <c r="G6" s="12">
        <f t="shared" ref="G6:G8" si="1">IF(F6&gt;C6,2,0)</f>
        <v>2</v>
      </c>
      <c r="I6" s="23" t="s">
        <v>13</v>
      </c>
      <c r="J6" s="42">
        <v>2160</v>
      </c>
      <c r="K6" s="24">
        <v>2</v>
      </c>
      <c r="L6" s="32"/>
      <c r="M6" s="24" t="s">
        <v>17</v>
      </c>
      <c r="N6" s="42">
        <v>2180</v>
      </c>
      <c r="O6" s="25">
        <v>2</v>
      </c>
    </row>
    <row r="7" spans="1:30" x14ac:dyDescent="0.25">
      <c r="B7" s="6" t="str">
        <f>[2]Taul1!$A$13</f>
        <v>Fortum</v>
      </c>
      <c r="C7" s="5">
        <f>[2]Taul1!$G$17</f>
        <v>2105</v>
      </c>
      <c r="D7" s="5">
        <f t="shared" si="0"/>
        <v>2</v>
      </c>
      <c r="E7" s="5" t="str">
        <f>[2]Taul1!$A$23</f>
        <v>Harmi</v>
      </c>
      <c r="F7" s="7">
        <f>[2]Taul1!$G$27</f>
        <v>1828</v>
      </c>
      <c r="G7" s="12">
        <f t="shared" si="1"/>
        <v>0</v>
      </c>
      <c r="I7" s="23" t="s">
        <v>6</v>
      </c>
      <c r="J7" s="43">
        <v>2105</v>
      </c>
      <c r="K7" s="24">
        <v>2</v>
      </c>
      <c r="L7" s="32"/>
      <c r="M7" s="24" t="s">
        <v>18</v>
      </c>
      <c r="N7" s="43">
        <v>2044</v>
      </c>
      <c r="O7" s="25">
        <v>2</v>
      </c>
    </row>
    <row r="8" spans="1:30" ht="15.75" thickBot="1" x14ac:dyDescent="0.3">
      <c r="B8" s="3" t="str">
        <f>[1]Taul1!$A$38</f>
        <v>Team Split</v>
      </c>
      <c r="C8" s="9">
        <f>[2]Taul1!$G$42</f>
        <v>2160</v>
      </c>
      <c r="D8" s="10">
        <f t="shared" si="0"/>
        <v>2</v>
      </c>
      <c r="E8" s="4" t="str">
        <f>[2]Taul1!$A$33</f>
        <v>Tasaportti</v>
      </c>
      <c r="F8" s="8">
        <f>[2]Taul1!$G$37</f>
        <v>1775</v>
      </c>
      <c r="G8" s="13">
        <f t="shared" si="1"/>
        <v>0</v>
      </c>
      <c r="I8" s="23" t="s">
        <v>11</v>
      </c>
      <c r="J8" s="43">
        <v>2023</v>
      </c>
      <c r="K8" s="24">
        <v>2</v>
      </c>
      <c r="L8" s="32"/>
      <c r="M8" s="24" t="s">
        <v>23</v>
      </c>
      <c r="N8" s="43">
        <v>2035</v>
      </c>
      <c r="O8" s="25">
        <v>2</v>
      </c>
    </row>
    <row r="9" spans="1:30" x14ac:dyDescent="0.25">
      <c r="I9" s="23" t="s">
        <v>7</v>
      </c>
      <c r="J9" s="43">
        <v>1941</v>
      </c>
      <c r="K9" s="24">
        <v>2</v>
      </c>
      <c r="L9" s="32"/>
      <c r="M9" s="24" t="s">
        <v>21</v>
      </c>
      <c r="N9" s="43">
        <v>1965</v>
      </c>
      <c r="O9" s="25">
        <v>2</v>
      </c>
    </row>
    <row r="10" spans="1:30" ht="15.75" thickBot="1" x14ac:dyDescent="0.3">
      <c r="B10" s="1" t="s">
        <v>4</v>
      </c>
      <c r="I10" s="23" t="s">
        <v>8</v>
      </c>
      <c r="J10" s="43">
        <v>1983</v>
      </c>
      <c r="K10" s="24">
        <v>0</v>
      </c>
      <c r="L10" s="32"/>
      <c r="M10" s="24" t="s">
        <v>22</v>
      </c>
      <c r="N10" s="43">
        <v>1953</v>
      </c>
      <c r="O10" s="25">
        <v>0</v>
      </c>
    </row>
    <row r="11" spans="1:30" x14ac:dyDescent="0.25">
      <c r="B11" s="56" t="s">
        <v>1</v>
      </c>
      <c r="C11" s="57" t="s">
        <v>2</v>
      </c>
      <c r="D11" s="57"/>
      <c r="E11" s="57" t="s">
        <v>3</v>
      </c>
      <c r="F11" s="57" t="s">
        <v>2</v>
      </c>
      <c r="G11" s="51"/>
      <c r="I11" s="23" t="s">
        <v>9</v>
      </c>
      <c r="J11" s="43">
        <v>1840</v>
      </c>
      <c r="K11" s="24">
        <v>0</v>
      </c>
      <c r="L11" s="32"/>
      <c r="M11" s="24" t="s">
        <v>19</v>
      </c>
      <c r="N11" s="43">
        <v>1924</v>
      </c>
      <c r="O11" s="25">
        <v>0</v>
      </c>
    </row>
    <row r="12" spans="1:30" x14ac:dyDescent="0.25">
      <c r="B12" s="6" t="str">
        <f>[2]Taul1!$A$56</f>
        <v>Eituu</v>
      </c>
      <c r="C12" s="5">
        <f>[2]Taul1!$G$60</f>
        <v>1846</v>
      </c>
      <c r="D12" s="5">
        <f>IF(C12&gt;F12,2,0)</f>
        <v>0</v>
      </c>
      <c r="E12" s="5" t="str">
        <f>[2]Taul1!$A$61</f>
        <v>Jammi</v>
      </c>
      <c r="F12" s="5">
        <f>[2]Taul1!$G$65</f>
        <v>1965</v>
      </c>
      <c r="G12" s="7">
        <f>IF(F12&gt;C12,2,0)</f>
        <v>2</v>
      </c>
      <c r="I12" s="23" t="s">
        <v>10</v>
      </c>
      <c r="J12" s="43">
        <v>1828</v>
      </c>
      <c r="K12" s="24">
        <v>0</v>
      </c>
      <c r="L12" s="32"/>
      <c r="M12" s="24" t="s">
        <v>20</v>
      </c>
      <c r="N12" s="43">
        <v>1846</v>
      </c>
      <c r="O12" s="25">
        <v>0</v>
      </c>
    </row>
    <row r="13" spans="1:30" ht="15.75" thickBot="1" x14ac:dyDescent="0.3">
      <c r="B13" s="6" t="str">
        <f>[1]Taul1!$A$86</f>
        <v>Tojama</v>
      </c>
      <c r="C13" s="5">
        <f>[2]Taul1!$G$90</f>
        <v>1924</v>
      </c>
      <c r="D13" s="5">
        <f>IF(C13&gt;F13,2,0)</f>
        <v>0</v>
      </c>
      <c r="E13" s="5" t="str">
        <f>[2]Taul1!$A$66</f>
        <v>Kore</v>
      </c>
      <c r="F13" s="5">
        <f>[2]Taul1!$G$70</f>
        <v>2044</v>
      </c>
      <c r="G13" s="7">
        <f>IF(F13&gt;C13,2,0)</f>
        <v>2</v>
      </c>
      <c r="I13" s="23" t="s">
        <v>12</v>
      </c>
      <c r="J13" s="44">
        <v>1775</v>
      </c>
      <c r="K13" s="24">
        <v>0</v>
      </c>
      <c r="L13" s="32"/>
      <c r="M13" s="24" t="s">
        <v>24</v>
      </c>
      <c r="N13" s="44">
        <v>919</v>
      </c>
      <c r="O13" s="25">
        <v>0</v>
      </c>
    </row>
    <row r="14" spans="1:30" ht="15.75" thickTop="1" x14ac:dyDescent="0.25">
      <c r="B14" s="6" t="str">
        <f>[2]Taul1!$A$81</f>
        <v>Team AGR</v>
      </c>
      <c r="C14" s="5">
        <f>[2]Taul1!$G$85</f>
        <v>2180</v>
      </c>
      <c r="D14" s="5">
        <f>IF(C14&gt;F14,2,0)</f>
        <v>2</v>
      </c>
      <c r="E14" s="5" t="str">
        <f>[2]Taul1!$A$91</f>
        <v>Xy</v>
      </c>
      <c r="F14" s="5">
        <f>[2]Taul1!$G$95</f>
        <v>919</v>
      </c>
      <c r="G14" s="7">
        <f>IF(F14&gt;C14,2,0)</f>
        <v>0</v>
      </c>
      <c r="I14" s="22"/>
      <c r="J14" s="22"/>
      <c r="K14" s="22"/>
      <c r="L14" s="24"/>
      <c r="M14" s="22"/>
      <c r="N14" s="22"/>
      <c r="O14" s="22"/>
    </row>
    <row r="15" spans="1:30" ht="15.75" thickBot="1" x14ac:dyDescent="0.3">
      <c r="B15" s="14" t="str">
        <f>[1]Taul1!$A$76</f>
        <v>Näkkäri XO</v>
      </c>
      <c r="C15" s="15">
        <f>[2]Taul1!$G$80</f>
        <v>2035</v>
      </c>
      <c r="D15" s="15">
        <f>IF(C15&gt;F15,2,0)</f>
        <v>2</v>
      </c>
      <c r="E15" s="15" t="str">
        <f>[2]Taul1!$A$71</f>
        <v>Mulliganit</v>
      </c>
      <c r="F15" s="15">
        <f>[2]Taul1!$G$75</f>
        <v>1953</v>
      </c>
      <c r="G15" s="8">
        <f>IF(F15&gt;C15,2,0)</f>
        <v>0</v>
      </c>
    </row>
    <row r="17" spans="2:19" ht="15.75" thickBot="1" x14ac:dyDescent="0.3">
      <c r="B17" s="1" t="s">
        <v>5</v>
      </c>
    </row>
    <row r="18" spans="2:19" ht="16.5" thickTop="1" thickBot="1" x14ac:dyDescent="0.3">
      <c r="B18" s="58" t="s">
        <v>1</v>
      </c>
      <c r="C18" s="59" t="s">
        <v>2</v>
      </c>
      <c r="D18" s="59"/>
      <c r="E18" s="59" t="s">
        <v>3</v>
      </c>
      <c r="F18" s="59" t="s">
        <v>2</v>
      </c>
      <c r="G18" s="60"/>
      <c r="I18" s="53" t="s">
        <v>5</v>
      </c>
      <c r="J18" s="54"/>
      <c r="K18" s="54"/>
      <c r="L18" s="32"/>
      <c r="M18" s="54" t="s">
        <v>25</v>
      </c>
      <c r="N18" s="54"/>
      <c r="O18" s="55"/>
      <c r="S18" s="61"/>
    </row>
    <row r="19" spans="2:19" ht="15.75" thickBot="1" x14ac:dyDescent="0.3">
      <c r="B19" s="16" t="str">
        <f>[2]Taul1!$A$114</f>
        <v>Best Team</v>
      </c>
      <c r="C19" s="17">
        <f>[2]Taul1!$G$118</f>
        <v>2033</v>
      </c>
      <c r="D19" s="17">
        <f>IF(C19&gt;F19,2,0)</f>
        <v>2</v>
      </c>
      <c r="E19" s="17" t="str">
        <f>[2]Taul1!$A$139</f>
        <v>Team Gutter</v>
      </c>
      <c r="F19" s="17">
        <f>[2]Taul1!$G$143</f>
        <v>1991</v>
      </c>
      <c r="G19" s="18">
        <f>IF(F19&gt;C19,2,0)</f>
        <v>0</v>
      </c>
      <c r="I19" s="40" t="s">
        <v>14</v>
      </c>
      <c r="J19" s="39" t="s">
        <v>15</v>
      </c>
      <c r="K19" s="41" t="s">
        <v>16</v>
      </c>
      <c r="L19" s="32"/>
      <c r="M19" s="40" t="s">
        <v>14</v>
      </c>
      <c r="N19" s="39" t="s">
        <v>15</v>
      </c>
      <c r="O19" s="41" t="s">
        <v>16</v>
      </c>
      <c r="S19" s="61"/>
    </row>
    <row r="20" spans="2:19" x14ac:dyDescent="0.25">
      <c r="B20" s="16" t="str">
        <f>[2]Taul1!$A$109</f>
        <v>ARA</v>
      </c>
      <c r="C20" s="17">
        <f>[2]Taul1!$G$113</f>
        <v>2120</v>
      </c>
      <c r="D20" s="17">
        <f>IF(C20&gt;F20,2,0)</f>
        <v>2</v>
      </c>
      <c r="E20" s="17" t="str">
        <f>[2]Taul1!$A$129</f>
        <v>Sepe</v>
      </c>
      <c r="F20" s="17">
        <f>[2]Taul1!$G$133</f>
        <v>1981</v>
      </c>
      <c r="G20" s="18">
        <f>IF(F20&gt;C20,2,0)</f>
        <v>0</v>
      </c>
      <c r="I20" s="23" t="s">
        <v>28</v>
      </c>
      <c r="J20" s="42">
        <v>2120</v>
      </c>
      <c r="K20" s="24">
        <v>2</v>
      </c>
      <c r="L20" s="32"/>
      <c r="M20" s="24" t="s">
        <v>34</v>
      </c>
      <c r="N20" s="42">
        <v>2130</v>
      </c>
      <c r="O20" s="25">
        <v>2</v>
      </c>
    </row>
    <row r="21" spans="2:19" x14ac:dyDescent="0.25">
      <c r="B21" s="16" t="str">
        <f>[2]Taul1!$A$144</f>
        <v>YMK</v>
      </c>
      <c r="C21" s="17">
        <f>[2]Taul1!$G$148</f>
        <v>2065</v>
      </c>
      <c r="D21" s="17">
        <f>IF(C21&gt;F21,2,0)</f>
        <v>2</v>
      </c>
      <c r="E21" s="17" t="str">
        <f>[2]Taul1!$A$134</f>
        <v>Säkällä</v>
      </c>
      <c r="F21" s="17">
        <f>[2]Taul1!$G$138</f>
        <v>1988</v>
      </c>
      <c r="G21" s="18">
        <f>IF(F21&gt;C21,2,0)</f>
        <v>0</v>
      </c>
      <c r="I21" s="23" t="s">
        <v>30</v>
      </c>
      <c r="J21" s="43">
        <v>2065</v>
      </c>
      <c r="K21" s="24">
        <v>2</v>
      </c>
      <c r="L21" s="32"/>
      <c r="M21" s="24" t="s">
        <v>37</v>
      </c>
      <c r="N21" s="43">
        <v>2041</v>
      </c>
      <c r="O21" s="25">
        <v>2</v>
      </c>
    </row>
    <row r="22" spans="2:19" ht="15.75" thickBot="1" x14ac:dyDescent="0.3">
      <c r="B22" s="19" t="str">
        <f>[2]Taul1!$A$119</f>
        <v>HJK</v>
      </c>
      <c r="C22" s="20">
        <f>[2]Taul1!$G$123</f>
        <v>2003</v>
      </c>
      <c r="D22" s="20">
        <f>IF(C22&gt;F22,2,0)</f>
        <v>2</v>
      </c>
      <c r="E22" s="20" t="str">
        <f>[2]Taul1!$A$124</f>
        <v>HPS</v>
      </c>
      <c r="F22" s="20">
        <f>[2]Taul1!$G$128</f>
        <v>1901</v>
      </c>
      <c r="G22" s="18">
        <f>IF(F22&gt;C22,2,0)</f>
        <v>0</v>
      </c>
      <c r="I22" s="23" t="s">
        <v>26</v>
      </c>
      <c r="J22" s="43">
        <v>2033</v>
      </c>
      <c r="K22" s="24">
        <v>2</v>
      </c>
      <c r="L22" s="32"/>
      <c r="M22" s="24" t="s">
        <v>36</v>
      </c>
      <c r="N22" s="43">
        <v>2000</v>
      </c>
      <c r="O22" s="25">
        <v>2</v>
      </c>
    </row>
    <row r="23" spans="2:19" x14ac:dyDescent="0.25">
      <c r="I23" s="23" t="s">
        <v>32</v>
      </c>
      <c r="J23" s="43">
        <v>2003</v>
      </c>
      <c r="K23" s="24">
        <v>2</v>
      </c>
      <c r="L23" s="32"/>
      <c r="M23" s="24">
        <v>10</v>
      </c>
      <c r="N23" s="43">
        <v>1833</v>
      </c>
      <c r="O23" s="25">
        <v>2</v>
      </c>
    </row>
    <row r="24" spans="2:19" ht="15.75" thickBot="1" x14ac:dyDescent="0.3">
      <c r="B24" s="1" t="s">
        <v>25</v>
      </c>
      <c r="I24" s="23" t="s">
        <v>33</v>
      </c>
      <c r="J24" s="43">
        <v>1991</v>
      </c>
      <c r="K24" s="24">
        <v>0</v>
      </c>
      <c r="L24" s="32"/>
      <c r="M24" s="24" t="s">
        <v>38</v>
      </c>
      <c r="N24" s="43">
        <v>1883</v>
      </c>
      <c r="O24" s="25">
        <v>0</v>
      </c>
    </row>
    <row r="25" spans="2:19" x14ac:dyDescent="0.25">
      <c r="B25" s="58" t="s">
        <v>1</v>
      </c>
      <c r="C25" s="59" t="s">
        <v>2</v>
      </c>
      <c r="D25" s="59"/>
      <c r="E25" s="59" t="s">
        <v>3</v>
      </c>
      <c r="F25" s="59" t="s">
        <v>2</v>
      </c>
      <c r="G25" s="60"/>
      <c r="I25" s="23" t="s">
        <v>29</v>
      </c>
      <c r="J25" s="43">
        <v>1988</v>
      </c>
      <c r="K25" s="24">
        <v>0</v>
      </c>
      <c r="L25" s="32"/>
      <c r="M25" s="24" t="s">
        <v>35</v>
      </c>
      <c r="N25" s="43">
        <v>1862</v>
      </c>
      <c r="O25" s="25">
        <v>0</v>
      </c>
    </row>
    <row r="26" spans="2:19" x14ac:dyDescent="0.25">
      <c r="B26" s="16" t="str">
        <f>[1]Taul1!$A$183</f>
        <v>Team Hard Rock</v>
      </c>
      <c r="C26" s="17">
        <f>[2]Taul1!$G$187</f>
        <v>2130</v>
      </c>
      <c r="D26" s="17">
        <f>IF(C26&gt;F26,2,0)</f>
        <v>2</v>
      </c>
      <c r="E26" s="17" t="str">
        <f>[2]Taul1!$A$194</f>
        <v>Ei Vastustajaa</v>
      </c>
      <c r="F26" s="17">
        <f>[2]Taul1!$G$197</f>
        <v>0</v>
      </c>
      <c r="G26" s="18">
        <f>IF(F26&gt;C26,2,0)</f>
        <v>0</v>
      </c>
      <c r="I26" s="23" t="s">
        <v>27</v>
      </c>
      <c r="J26" s="43">
        <v>1981</v>
      </c>
      <c r="K26" s="24">
        <v>0</v>
      </c>
      <c r="L26" s="32"/>
      <c r="M26" s="24" t="s">
        <v>39</v>
      </c>
      <c r="N26" s="43">
        <v>0</v>
      </c>
      <c r="O26" s="25">
        <v>0</v>
      </c>
    </row>
    <row r="27" spans="2:19" ht="15.75" thickBot="1" x14ac:dyDescent="0.3">
      <c r="B27" s="16" t="str">
        <f>[2]Taul1!$A$168</f>
        <v>Hela</v>
      </c>
      <c r="C27" s="17">
        <f>[2]Taul1!$G$172</f>
        <v>2000</v>
      </c>
      <c r="D27" s="17">
        <f>IF(C27&gt;F27,2,0)</f>
        <v>2</v>
      </c>
      <c r="E27" s="17" t="str">
        <f>[2]Taul1!$A$188</f>
        <v>Valmet</v>
      </c>
      <c r="F27" s="17">
        <f>[2]Taul1!$G$192</f>
        <v>1862</v>
      </c>
      <c r="G27" s="18">
        <f t="shared" ref="G27:G29" si="2">IF(F27&gt;C27,2,0)</f>
        <v>0</v>
      </c>
      <c r="I27" s="26" t="s">
        <v>31</v>
      </c>
      <c r="J27" s="44">
        <v>1901</v>
      </c>
      <c r="K27" s="27">
        <v>0</v>
      </c>
      <c r="L27" s="32"/>
      <c r="M27" s="27" t="s">
        <v>39</v>
      </c>
      <c r="N27" s="44">
        <v>0</v>
      </c>
      <c r="O27" s="28">
        <v>0</v>
      </c>
    </row>
    <row r="28" spans="2:19" ht="15.75" thickTop="1" x14ac:dyDescent="0.25">
      <c r="B28" s="16" t="str">
        <f>[2]Taul1!$A$173</f>
        <v>Jim</v>
      </c>
      <c r="C28" s="17">
        <f>[2]Taul1!$G$177</f>
        <v>1883</v>
      </c>
      <c r="D28" s="17">
        <f>IF(C28&gt;F28,2,0)</f>
        <v>0</v>
      </c>
      <c r="E28" s="17" t="str">
        <f>[2]Taul1!$A$178</f>
        <v>Outlanders</v>
      </c>
      <c r="F28" s="17">
        <f>[2]Taul1!$G$182</f>
        <v>2041</v>
      </c>
      <c r="G28" s="18">
        <f t="shared" si="2"/>
        <v>2</v>
      </c>
    </row>
    <row r="29" spans="2:19" ht="15.75" thickBot="1" x14ac:dyDescent="0.3">
      <c r="B29" s="19">
        <f>[2]Taul1!$A$163</f>
        <v>10</v>
      </c>
      <c r="C29" s="20">
        <f>[2]Taul1!$G$167</f>
        <v>1833</v>
      </c>
      <c r="D29" s="20">
        <f>IF(C29&gt;F29,2,0)</f>
        <v>2</v>
      </c>
      <c r="E29" s="20" t="str">
        <f>[1]Taul1!$A$194</f>
        <v>Ei Vastustajaa</v>
      </c>
      <c r="F29" s="20">
        <f>[2]Taul1!$G$197</f>
        <v>0</v>
      </c>
      <c r="G29" s="21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5AA5-0FE5-46B3-A5B4-2425C2D5A1AB}">
  <dimension ref="B1:H24"/>
  <sheetViews>
    <sheetView tabSelected="1" workbookViewId="0">
      <selection activeCell="N19" sqref="N19"/>
    </sheetView>
  </sheetViews>
  <sheetFormatPr defaultRowHeight="15" x14ac:dyDescent="0.25"/>
  <cols>
    <col min="1" max="1" width="9.140625" style="1"/>
    <col min="2" max="2" width="12" style="1" customWidth="1"/>
    <col min="3" max="5" width="9.140625" style="1"/>
    <col min="6" max="6" width="14.42578125" style="1" customWidth="1"/>
    <col min="7" max="16384" width="9.140625" style="1"/>
  </cols>
  <sheetData>
    <row r="1" spans="2:8" x14ac:dyDescent="0.25">
      <c r="D1" s="45"/>
      <c r="E1" s="45" t="s">
        <v>41</v>
      </c>
      <c r="F1" s="45"/>
    </row>
    <row r="2" spans="2:8" ht="15.75" thickBot="1" x14ac:dyDescent="0.3"/>
    <row r="3" spans="2:8" ht="16.5" thickTop="1" thickBot="1" x14ac:dyDescent="0.3">
      <c r="B3" s="33" t="s">
        <v>0</v>
      </c>
      <c r="C3" s="34"/>
      <c r="D3" s="34"/>
      <c r="E3" s="32"/>
      <c r="F3" s="34" t="s">
        <v>4</v>
      </c>
      <c r="G3" s="34"/>
      <c r="H3" s="35"/>
    </row>
    <row r="4" spans="2:8" ht="15.75" thickBot="1" x14ac:dyDescent="0.3">
      <c r="B4" s="40" t="s">
        <v>14</v>
      </c>
      <c r="C4" s="39" t="s">
        <v>15</v>
      </c>
      <c r="D4" s="41" t="s">
        <v>16</v>
      </c>
      <c r="E4" s="32"/>
      <c r="F4" s="40" t="s">
        <v>14</v>
      </c>
      <c r="G4" s="39" t="s">
        <v>15</v>
      </c>
      <c r="H4" s="41" t="s">
        <v>16</v>
      </c>
    </row>
    <row r="5" spans="2:8" x14ac:dyDescent="0.25">
      <c r="B5" s="23" t="s">
        <v>13</v>
      </c>
      <c r="C5" s="42">
        <f>SUM(2089+'Puulaaki kierros 2'!C8)</f>
        <v>4249</v>
      </c>
      <c r="D5" s="24">
        <v>4</v>
      </c>
      <c r="E5" s="32"/>
      <c r="F5" s="24" t="s">
        <v>18</v>
      </c>
      <c r="G5" s="42">
        <f>SUM(1990+'Puulaaki kierros 2'!F13)</f>
        <v>4034</v>
      </c>
      <c r="H5" s="25">
        <v>4</v>
      </c>
    </row>
    <row r="6" spans="2:8" x14ac:dyDescent="0.25">
      <c r="B6" s="23" t="s">
        <v>6</v>
      </c>
      <c r="C6" s="43">
        <f>SUM(2088+'Puulaaki kierros 2'!C7)</f>
        <v>4193</v>
      </c>
      <c r="D6" s="24">
        <v>4</v>
      </c>
      <c r="E6" s="32"/>
      <c r="F6" s="24" t="s">
        <v>21</v>
      </c>
      <c r="G6" s="43">
        <f>SUM(2054+'Puulaaki kierros 2'!F12)</f>
        <v>4019</v>
      </c>
      <c r="H6" s="25">
        <v>4</v>
      </c>
    </row>
    <row r="7" spans="2:8" x14ac:dyDescent="0.25">
      <c r="B7" s="23" t="s">
        <v>11</v>
      </c>
      <c r="C7" s="43">
        <f>SUM(2076+'Puulaaki kierros 2'!F6)</f>
        <v>4099</v>
      </c>
      <c r="D7" s="24">
        <v>4</v>
      </c>
      <c r="E7" s="32"/>
      <c r="F7" s="24" t="s">
        <v>17</v>
      </c>
      <c r="G7" s="43">
        <f>SUM(1987+'Puulaaki kierros 2'!C14)</f>
        <v>4167</v>
      </c>
      <c r="H7" s="25">
        <v>2</v>
      </c>
    </row>
    <row r="8" spans="2:8" x14ac:dyDescent="0.25">
      <c r="B8" s="23" t="s">
        <v>8</v>
      </c>
      <c r="C8" s="43">
        <f>SUM(2025+'Puulaaki kierros 2'!C6)</f>
        <v>4008</v>
      </c>
      <c r="D8" s="24">
        <v>2</v>
      </c>
      <c r="E8" s="32"/>
      <c r="F8" s="24" t="s">
        <v>23</v>
      </c>
      <c r="G8" s="43">
        <f>SUM(1899+'Puulaaki kierros 2'!C15)</f>
        <v>3934</v>
      </c>
      <c r="H8" s="25">
        <v>2</v>
      </c>
    </row>
    <row r="9" spans="2:8" x14ac:dyDescent="0.25">
      <c r="B9" s="23" t="s">
        <v>9</v>
      </c>
      <c r="C9" s="43">
        <f>SUM(1983+'Puulaaki kierros 2'!F5)</f>
        <v>3823</v>
      </c>
      <c r="D9" s="24">
        <v>2</v>
      </c>
      <c r="E9" s="32"/>
      <c r="F9" s="24" t="s">
        <v>20</v>
      </c>
      <c r="G9" s="43">
        <f>SUM(1915+'Puulaaki kierros 2'!C12)</f>
        <v>3761</v>
      </c>
      <c r="H9" s="25">
        <v>2</v>
      </c>
    </row>
    <row r="10" spans="2:8" x14ac:dyDescent="0.25">
      <c r="B10" s="23" t="s">
        <v>7</v>
      </c>
      <c r="C10" s="43">
        <f>SUM(1845+'Puulaaki kierros 2'!C5)</f>
        <v>3786</v>
      </c>
      <c r="D10" s="24">
        <v>2</v>
      </c>
      <c r="E10" s="32"/>
      <c r="F10" s="24" t="s">
        <v>24</v>
      </c>
      <c r="G10" s="43">
        <f>SUM(2038+'Puulaaki kierros 2'!F14)</f>
        <v>2957</v>
      </c>
      <c r="H10" s="25">
        <v>2</v>
      </c>
    </row>
    <row r="11" spans="2:8" x14ac:dyDescent="0.25">
      <c r="B11" s="23" t="s">
        <v>12</v>
      </c>
      <c r="C11" s="43">
        <f>SUM(1833+'Puulaaki kierros 2'!F8)</f>
        <v>3608</v>
      </c>
      <c r="D11" s="24">
        <v>0</v>
      </c>
      <c r="E11" s="32"/>
      <c r="F11" s="24" t="s">
        <v>19</v>
      </c>
      <c r="G11" s="43">
        <f>SUM(1910+'Puulaaki kierros 2'!C13)</f>
        <v>3834</v>
      </c>
      <c r="H11" s="25">
        <v>0</v>
      </c>
    </row>
    <row r="12" spans="2:8" ht="15.75" thickBot="1" x14ac:dyDescent="0.3">
      <c r="B12" s="23" t="s">
        <v>10</v>
      </c>
      <c r="C12" s="44">
        <f>SUM(1724+'Puulaaki kierros 2'!F7)</f>
        <v>3552</v>
      </c>
      <c r="D12" s="24">
        <v>0</v>
      </c>
      <c r="E12" s="32"/>
      <c r="F12" s="24" t="s">
        <v>22</v>
      </c>
      <c r="G12" s="44">
        <f>SUM(1828+'Puulaaki kierros 2'!F15)</f>
        <v>3781</v>
      </c>
      <c r="H12" s="25">
        <v>0</v>
      </c>
    </row>
    <row r="13" spans="2:8" ht="16.5" thickTop="1" thickBot="1" x14ac:dyDescent="0.3">
      <c r="B13" s="29"/>
      <c r="C13" s="30"/>
      <c r="D13" s="30"/>
      <c r="E13" s="24"/>
      <c r="F13" s="30"/>
      <c r="G13" s="30"/>
      <c r="H13" s="31"/>
    </row>
    <row r="14" spans="2:8" ht="16.5" thickTop="1" thickBot="1" x14ac:dyDescent="0.3">
      <c r="B14" s="36" t="s">
        <v>5</v>
      </c>
      <c r="C14" s="37"/>
      <c r="D14" s="37"/>
      <c r="E14" s="32"/>
      <c r="F14" s="37" t="s">
        <v>25</v>
      </c>
      <c r="G14" s="37"/>
      <c r="H14" s="38"/>
    </row>
    <row r="15" spans="2:8" ht="15.75" thickBot="1" x14ac:dyDescent="0.3">
      <c r="B15" s="40" t="s">
        <v>14</v>
      </c>
      <c r="C15" s="39" t="s">
        <v>15</v>
      </c>
      <c r="D15" s="41" t="s">
        <v>16</v>
      </c>
      <c r="E15" s="32"/>
      <c r="F15" s="40" t="s">
        <v>14</v>
      </c>
      <c r="G15" s="39" t="s">
        <v>15</v>
      </c>
      <c r="H15" s="41" t="s">
        <v>16</v>
      </c>
    </row>
    <row r="16" spans="2:8" x14ac:dyDescent="0.25">
      <c r="B16" s="23" t="s">
        <v>28</v>
      </c>
      <c r="C16" s="42">
        <f>SUM(1990+'Puulaaki kierros 2'!C20)</f>
        <v>4110</v>
      </c>
      <c r="D16" s="24">
        <v>4</v>
      </c>
      <c r="E16" s="32"/>
      <c r="F16" s="24" t="s">
        <v>34</v>
      </c>
      <c r="G16" s="42">
        <f>SUM(2223+'Puulaaki kierros 2'!C26)</f>
        <v>4353</v>
      </c>
      <c r="H16" s="25">
        <v>4</v>
      </c>
    </row>
    <row r="17" spans="2:8" x14ac:dyDescent="0.25">
      <c r="B17" s="23" t="s">
        <v>32</v>
      </c>
      <c r="C17" s="43">
        <f>SUM(2085+'Puulaaki kierros 2'!C22)</f>
        <v>4088</v>
      </c>
      <c r="D17" s="24">
        <v>4</v>
      </c>
      <c r="E17" s="32"/>
      <c r="F17" s="24" t="s">
        <v>36</v>
      </c>
      <c r="G17" s="43">
        <f>SUM(2062+'Puulaaki kierros 2'!C27)</f>
        <v>4062</v>
      </c>
      <c r="H17" s="25">
        <v>4</v>
      </c>
    </row>
    <row r="18" spans="2:8" x14ac:dyDescent="0.25">
      <c r="B18" s="23" t="s">
        <v>26</v>
      </c>
      <c r="C18" s="43">
        <f>SUM(1997+'Puulaaki kierros 2'!C19)</f>
        <v>4030</v>
      </c>
      <c r="D18" s="24">
        <v>4</v>
      </c>
      <c r="E18" s="32"/>
      <c r="F18" s="24" t="s">
        <v>37</v>
      </c>
      <c r="G18" s="43">
        <f>SUM(1988+'Puulaaki kierros 2'!F28)</f>
        <v>4029</v>
      </c>
      <c r="H18" s="25">
        <v>2</v>
      </c>
    </row>
    <row r="19" spans="2:8" x14ac:dyDescent="0.25">
      <c r="B19" s="23" t="s">
        <v>33</v>
      </c>
      <c r="C19" s="43">
        <f>SUM(2135+'Puulaaki kierros 2'!F19)</f>
        <v>4126</v>
      </c>
      <c r="D19" s="24">
        <v>2</v>
      </c>
      <c r="E19" s="32"/>
      <c r="F19" s="24" t="s">
        <v>38</v>
      </c>
      <c r="G19" s="43">
        <f>SUM(2094+'Puulaaki kierros 2'!C28)</f>
        <v>3977</v>
      </c>
      <c r="H19" s="25">
        <v>2</v>
      </c>
    </row>
    <row r="20" spans="2:8" x14ac:dyDescent="0.25">
      <c r="B20" s="23" t="s">
        <v>30</v>
      </c>
      <c r="C20" s="43">
        <f>SUM(1889+'Puulaaki kierros 2'!C21)</f>
        <v>3954</v>
      </c>
      <c r="D20" s="24">
        <v>2</v>
      </c>
      <c r="E20" s="32"/>
      <c r="F20" s="24">
        <v>10</v>
      </c>
      <c r="G20" s="43">
        <f>SUM(1976+'Puulaaki kierros 2'!C29)</f>
        <v>3809</v>
      </c>
      <c r="H20" s="25">
        <v>2</v>
      </c>
    </row>
    <row r="21" spans="2:8" x14ac:dyDescent="0.25">
      <c r="B21" s="23" t="s">
        <v>31</v>
      </c>
      <c r="C21" s="43">
        <f>SUM(1998+'Puulaaki kierros 2'!F22)</f>
        <v>3899</v>
      </c>
      <c r="D21" s="24">
        <v>2</v>
      </c>
      <c r="E21" s="32"/>
      <c r="F21" s="24" t="s">
        <v>35</v>
      </c>
      <c r="G21" s="43">
        <f>SUM(1865+'Puulaaki kierros 2'!F27)</f>
        <v>3727</v>
      </c>
      <c r="H21" s="25">
        <v>2</v>
      </c>
    </row>
    <row r="22" spans="2:8" x14ac:dyDescent="0.25">
      <c r="B22" s="23" t="s">
        <v>29</v>
      </c>
      <c r="C22" s="43">
        <f>SUM(1916+'Puulaaki kierros 2'!F21)</f>
        <v>3904</v>
      </c>
      <c r="D22" s="24">
        <v>0</v>
      </c>
      <c r="E22" s="32"/>
      <c r="F22" s="24" t="s">
        <v>39</v>
      </c>
      <c r="G22" s="43">
        <v>0</v>
      </c>
      <c r="H22" s="25">
        <v>0</v>
      </c>
    </row>
    <row r="23" spans="2:8" ht="15.75" thickBot="1" x14ac:dyDescent="0.3">
      <c r="B23" s="26" t="s">
        <v>27</v>
      </c>
      <c r="C23" s="44">
        <f>SUM(1889+'Puulaaki kierros 2'!F20)</f>
        <v>3870</v>
      </c>
      <c r="D23" s="27">
        <v>0</v>
      </c>
      <c r="E23" s="32"/>
      <c r="F23" s="27" t="s">
        <v>39</v>
      </c>
      <c r="G23" s="44">
        <v>0</v>
      </c>
      <c r="H23" s="28">
        <v>0</v>
      </c>
    </row>
    <row r="24" spans="2:8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Puulaaki kierros 1</vt:lpstr>
      <vt:lpstr>Puulaaki kierros 2</vt:lpstr>
      <vt:lpstr>Sarjataulukot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68 iiro</dc:creator>
  <cp:lastModifiedBy>68 iiro</cp:lastModifiedBy>
  <cp:lastPrinted>2019-10-12T14:55:25Z</cp:lastPrinted>
  <dcterms:created xsi:type="dcterms:W3CDTF">2019-10-10T07:33:22Z</dcterms:created>
  <dcterms:modified xsi:type="dcterms:W3CDTF">2019-12-08T09:46:49Z</dcterms:modified>
</cp:coreProperties>
</file>